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 activeTab="2"/>
  </bookViews>
  <sheets>
    <sheet name="封-2 投保报价封面" sheetId="5" r:id="rId1"/>
    <sheet name="扉-2 投标报价扉页" sheetId="6" r:id="rId2"/>
    <sheet name="综合单价" sheetId="3" r:id="rId3"/>
  </sheets>
  <calcPr calcId="145621"/>
</workbook>
</file>

<file path=xl/calcChain.xml><?xml version="1.0" encoding="utf-8"?>
<calcChain xmlns="http://schemas.openxmlformats.org/spreadsheetml/2006/main">
  <c r="G38" i="3" l="1"/>
  <c r="G39" i="3"/>
  <c r="G14" i="3"/>
  <c r="G13" i="3"/>
  <c r="G12" i="3"/>
  <c r="G17" i="3" l="1"/>
  <c r="G11" i="3" l="1"/>
  <c r="G37" i="3"/>
  <c r="G53" i="3" l="1"/>
  <c r="G52" i="3" s="1"/>
  <c r="G25" i="3"/>
  <c r="E25" i="3"/>
  <c r="E19" i="3" l="1"/>
  <c r="G43" i="3" l="1"/>
  <c r="G44" i="3"/>
  <c r="G49" i="3" l="1"/>
  <c r="E47" i="3"/>
  <c r="E46" i="3"/>
  <c r="E41" i="3"/>
  <c r="E32" i="3"/>
  <c r="G32" i="3" s="1"/>
  <c r="E31" i="3"/>
  <c r="G29" i="3"/>
  <c r="E33" i="3" l="1"/>
  <c r="G30" i="3"/>
  <c r="G31" i="3" l="1"/>
  <c r="G51" i="3" l="1"/>
  <c r="G50" i="3" s="1"/>
  <c r="G48" i="3"/>
  <c r="G47" i="3"/>
  <c r="G46" i="3"/>
  <c r="G45" i="3" s="1"/>
  <c r="G42" i="3"/>
  <c r="G41" i="3"/>
  <c r="G40" i="3"/>
  <c r="G36" i="3"/>
  <c r="G35" i="3"/>
  <c r="G34" i="3"/>
  <c r="G33" i="3"/>
  <c r="G28" i="3"/>
  <c r="E27" i="3"/>
  <c r="G27" i="3" s="1"/>
  <c r="E24" i="3"/>
  <c r="G24" i="3" s="1"/>
  <c r="E23" i="3"/>
  <c r="G23" i="3" s="1"/>
  <c r="G22" i="3" s="1"/>
  <c r="E21" i="3"/>
  <c r="G21" i="3" s="1"/>
  <c r="G20" i="3" s="1"/>
  <c r="G19" i="3"/>
  <c r="G18" i="3" s="1"/>
  <c r="E16" i="3"/>
  <c r="G16" i="3" s="1"/>
  <c r="G15" i="3" s="1"/>
  <c r="G10" i="3"/>
  <c r="E9" i="3"/>
  <c r="G9" i="3" s="1"/>
  <c r="E8" i="3"/>
  <c r="G8" i="3" s="1"/>
  <c r="E7" i="3"/>
  <c r="G7" i="3" s="1"/>
  <c r="G6" i="3" l="1"/>
  <c r="G26" i="3"/>
  <c r="G54" i="3" s="1"/>
  <c r="G55" i="3" s="1"/>
  <c r="G56" i="3" s="1"/>
</calcChain>
</file>

<file path=xl/sharedStrings.xml><?xml version="1.0" encoding="utf-8"?>
<sst xmlns="http://schemas.openxmlformats.org/spreadsheetml/2006/main" count="170" uniqueCount="141">
  <si>
    <t>序号</t>
  </si>
  <si>
    <t>项目名称</t>
  </si>
  <si>
    <t>项目特征描述</t>
  </si>
  <si>
    <t>计量单位</t>
  </si>
  <si>
    <t>工程量</t>
  </si>
  <si>
    <t>金额（元）</t>
  </si>
  <si>
    <t>综合单价</t>
  </si>
  <si>
    <t>综合合价</t>
  </si>
  <si>
    <t>砌筑工程</t>
  </si>
  <si>
    <t>天棚工程</t>
  </si>
  <si>
    <t>m2</t>
  </si>
  <si>
    <t>地面工程</t>
  </si>
  <si>
    <t>暖通工程</t>
  </si>
  <si>
    <t>电气工程</t>
  </si>
  <si>
    <t>税金9%</t>
  </si>
  <si>
    <t>m</t>
  </si>
  <si>
    <t>门窗工程</t>
    <phoneticPr fontId="12" type="noConversion"/>
  </si>
  <si>
    <t xml:space="preserve"> </t>
    <phoneticPr fontId="11" type="noConversion"/>
  </si>
  <si>
    <t>面积6.5*15m2，含风管和喷淋头等安装和龙骨等</t>
    <phoneticPr fontId="11" type="noConversion"/>
  </si>
  <si>
    <t xml:space="preserve">1.自流平3mm；
2.找平20mm；
</t>
    <phoneticPr fontId="7" type="noConversion"/>
  </si>
  <si>
    <t>配线  WDZ-BYJ-4mm2</t>
  </si>
  <si>
    <t>1.名称:配线_x000D_
2.规格型号：WDZ-BYJ-(3*4)CT。KBG20.SCE</t>
    <phoneticPr fontId="11" type="noConversion"/>
  </si>
  <si>
    <t>配管  SC50</t>
  </si>
  <si>
    <t>1.名称:配管_x000D_
2.规格型号：SC50_x000D_
3.敷设方式：明敷</t>
  </si>
  <si>
    <t>个</t>
    <phoneticPr fontId="12" type="noConversion"/>
  </si>
  <si>
    <t>工程费合计</t>
    <phoneticPr fontId="11" type="noConversion"/>
  </si>
  <si>
    <t xml:space="preserve"> </t>
    <phoneticPr fontId="5" type="noConversion"/>
  </si>
  <si>
    <t>拆除工程</t>
    <phoneticPr fontId="5" type="noConversion"/>
  </si>
  <si>
    <t>拆除隔墙</t>
    <phoneticPr fontId="5" type="noConversion"/>
  </si>
  <si>
    <t>m3</t>
    <phoneticPr fontId="5" type="noConversion"/>
  </si>
  <si>
    <t>1.隔墙尺寸：（7.4+2.1）m*4.3m*0.2m</t>
    <phoneticPr fontId="5" type="noConversion"/>
  </si>
  <si>
    <t>拆除地面瓷砖</t>
    <phoneticPr fontId="5" type="noConversion"/>
  </si>
  <si>
    <t>1.地面瓷砖46.43m2</t>
    <phoneticPr fontId="5" type="noConversion"/>
  </si>
  <si>
    <t>m2</t>
    <phoneticPr fontId="5" type="noConversion"/>
  </si>
  <si>
    <t>木门及木门套</t>
    <phoneticPr fontId="12" type="noConversion"/>
  </si>
  <si>
    <t>拆除天花</t>
    <phoneticPr fontId="5" type="noConversion"/>
  </si>
  <si>
    <t>拆除天花龙骨，拆除铝扣板天花</t>
    <phoneticPr fontId="5" type="noConversion"/>
  </si>
  <si>
    <t xml:space="preserve">  </t>
    <phoneticPr fontId="5" type="noConversion"/>
  </si>
  <si>
    <t>预制双层电测室箱</t>
    <phoneticPr fontId="12" type="noConversion"/>
  </si>
  <si>
    <t xml:space="preserve">铺贴地胶2.0mm，2.8m*7.4m
</t>
    <phoneticPr fontId="7" type="noConversion"/>
  </si>
  <si>
    <t>插座</t>
    <phoneticPr fontId="5" type="noConversion"/>
  </si>
  <si>
    <t>个</t>
    <phoneticPr fontId="5" type="noConversion"/>
  </si>
  <si>
    <t>1.尺寸：1.2m*2.4m；
2.含木门、木门套、门框、门五金等</t>
    <phoneticPr fontId="12" type="noConversion"/>
  </si>
  <si>
    <r>
      <rPr>
        <sz val="12"/>
        <rFont val="宋体"/>
        <family val="3"/>
        <charset val="134"/>
      </rPr>
      <t>m</t>
    </r>
    <r>
      <rPr>
        <vertAlign val="superscript"/>
        <sz val="12"/>
        <rFont val="宋体"/>
        <family val="3"/>
        <charset val="134"/>
      </rPr>
      <t>2</t>
    </r>
    <phoneticPr fontId="5" type="noConversion"/>
  </si>
  <si>
    <t>铝扣板天花</t>
    <phoneticPr fontId="12" type="noConversion"/>
  </si>
  <si>
    <t>地面找平</t>
    <phoneticPr fontId="12" type="noConversion"/>
  </si>
  <si>
    <t>铺贴地胶</t>
    <phoneticPr fontId="12" type="noConversion"/>
  </si>
  <si>
    <t xml:space="preserve">     </t>
    <phoneticPr fontId="5" type="noConversion"/>
  </si>
  <si>
    <t>碳钢通风管道</t>
  </si>
  <si>
    <t>(1)名称:碳钢通风管道制作安装_x000D_
(2)材质:镀锌钢板_x000D_
(3)形状:矩形_x000D_
(4)规格:200＜D(b)≤320_x000D_
(5)板材厚度:0.5mm_x000D_
(6)管件、法兰等附件及支架设计要求:含风管法兰、加固框和吊托支架制作安装</t>
  </si>
  <si>
    <t>风机盘管控制面板</t>
  </si>
  <si>
    <t>1.名称：风机盘管控制面板
2.型号、规格：按键面板 2～6键
3.安装方式：暗装，H=1.3m</t>
    <phoneticPr fontId="12" type="noConversion"/>
  </si>
  <si>
    <t>台</t>
    <phoneticPr fontId="12" type="noConversion"/>
  </si>
  <si>
    <t>台</t>
  </si>
  <si>
    <t>阻抗式进气消声器</t>
    <phoneticPr fontId="5" type="noConversion"/>
  </si>
  <si>
    <t>1.名称:成品消声器
2.规格:L=1.5m
3.支架形式、材质:吊架、型钢</t>
    <phoneticPr fontId="5" type="noConversion"/>
  </si>
  <si>
    <t>Y型过滤器</t>
    <phoneticPr fontId="12" type="noConversion"/>
  </si>
  <si>
    <t>套</t>
    <phoneticPr fontId="12" type="noConversion"/>
  </si>
  <si>
    <t>软管</t>
    <phoneticPr fontId="11" type="noConversion"/>
  </si>
  <si>
    <t>闸阀</t>
    <phoneticPr fontId="12" type="noConversion"/>
  </si>
  <si>
    <t>DN25铜闸阀</t>
    <phoneticPr fontId="12" type="noConversion"/>
  </si>
  <si>
    <t>23型插座</t>
    <phoneticPr fontId="5" type="noConversion"/>
  </si>
  <si>
    <t xml:space="preserve">阻抗式排气消声器 </t>
    <phoneticPr fontId="5" type="noConversion"/>
  </si>
  <si>
    <t>拆除风机盘管</t>
    <phoneticPr fontId="5" type="noConversion"/>
  </si>
  <si>
    <t>项</t>
    <phoneticPr fontId="5" type="noConversion"/>
  </si>
  <si>
    <t xml:space="preserve"> </t>
    <phoneticPr fontId="5" type="noConversion"/>
  </si>
  <si>
    <t>铜管</t>
  </si>
  <si>
    <t>m</t>
    <phoneticPr fontId="5" type="noConversion"/>
  </si>
  <si>
    <t xml:space="preserve"> </t>
    <phoneticPr fontId="5" type="noConversion"/>
  </si>
  <si>
    <t>1.安装部位:室内
2.介质:冷媒
3.规格、压力等级:空调用去磷无缝紫铜管 1匹空调管
4.连接形式:焊接
5.压力试验及吹、洗设计要求:空气吹扫
6.管道保温:橡塑管壳
7.综合考虑完成该工艺的所有施工内容，详见设计图纸及相关规范，满足设计规范及用户需求</t>
    <phoneticPr fontId="5" type="noConversion"/>
  </si>
  <si>
    <t>外机支架</t>
    <phoneticPr fontId="5" type="noConversion"/>
  </si>
  <si>
    <t>不锈钢支架</t>
    <phoneticPr fontId="5" type="noConversion"/>
  </si>
  <si>
    <t>个</t>
    <phoneticPr fontId="5" type="noConversion"/>
  </si>
  <si>
    <t>拆除2套风机盘管及其管道等</t>
    <phoneticPr fontId="5" type="noConversion"/>
  </si>
  <si>
    <t>台</t>
    <phoneticPr fontId="5" type="noConversion"/>
  </si>
  <si>
    <t>1.5匹</t>
    <phoneticPr fontId="5" type="noConversion"/>
  </si>
  <si>
    <t xml:space="preserve"> </t>
    <phoneticPr fontId="5" type="noConversion"/>
  </si>
  <si>
    <t>10位漏电开关保护器及箱</t>
    <phoneticPr fontId="12" type="noConversion"/>
  </si>
  <si>
    <t>个</t>
    <phoneticPr fontId="12" type="noConversion"/>
  </si>
  <si>
    <t>空气开关盒</t>
    <phoneticPr fontId="5" type="noConversion"/>
  </si>
  <si>
    <t>双P25A
空气开关</t>
    <phoneticPr fontId="5" type="noConversion"/>
  </si>
  <si>
    <t xml:space="preserve"> </t>
    <phoneticPr fontId="5" type="noConversion"/>
  </si>
  <si>
    <t>软管接上方通风管，软管0.3m*0.3m。6个，每条2m。含保温棉</t>
    <phoneticPr fontId="11" type="noConversion"/>
  </si>
  <si>
    <t>1.安装部位:室内
2.介质:冷媒
3.规格、压力等级:空调用去磷无缝紫铜管 1.5匹空调管
4.连接形式:焊接
5.压力试验及吹、洗设计要求:空气吹扫
6.管道保温:橡塑管壳
7.综合考虑完成该工艺的所有施工内容，详见设计图纸及相关规范，满足设计规范及用户需求</t>
    <phoneticPr fontId="5" type="noConversion"/>
  </si>
  <si>
    <t>地面隔音层</t>
    <phoneticPr fontId="5" type="noConversion"/>
  </si>
  <si>
    <t>隔音毡</t>
    <phoneticPr fontId="5" type="noConversion"/>
  </si>
  <si>
    <t>1.80KG/m3离心棉50mm厚保温隔热</t>
    <phoneticPr fontId="11" type="noConversion"/>
  </si>
  <si>
    <t>80KG/m3离心棉50mm厚保温隔热，</t>
    <phoneticPr fontId="11" type="noConversion"/>
  </si>
  <si>
    <t>分贝检测费</t>
    <phoneticPr fontId="5" type="noConversion"/>
  </si>
  <si>
    <t>分贝检测费</t>
    <phoneticPr fontId="5" type="noConversion"/>
  </si>
  <si>
    <t>项</t>
    <phoneticPr fontId="5" type="noConversion"/>
  </si>
  <si>
    <t>空调室内天花机含外机</t>
    <phoneticPr fontId="5" type="noConversion"/>
  </si>
  <si>
    <t>拆除窗户玻璃</t>
    <phoneticPr fontId="5" type="noConversion"/>
  </si>
  <si>
    <r>
      <t xml:space="preserve">1.PVC-U排水管_x000D_
2.安装部位:室内_x000D_
3.型号规格:De25_x000D_
4.连接方式:粘接_x000D_
5.压力试验及吹洗设计要求:灌水试验_x000D_
6.含管箍、管堵、套管；
</t>
    </r>
    <r>
      <rPr>
        <sz val="10"/>
        <color indexed="8"/>
        <rFont val="宋体"/>
        <family val="3"/>
        <charset val="134"/>
      </rPr>
      <t>7.</t>
    </r>
    <r>
      <rPr>
        <sz val="10"/>
        <color indexed="8"/>
        <rFont val="宋体"/>
        <family val="3"/>
        <charset val="134"/>
      </rPr>
      <t>管道保温</t>
    </r>
    <r>
      <rPr>
        <sz val="10"/>
        <color indexed="8"/>
        <rFont val="宋体"/>
        <family val="3"/>
        <charset val="134"/>
      </rPr>
      <t>:</t>
    </r>
    <r>
      <rPr>
        <sz val="10"/>
        <color indexed="8"/>
        <rFont val="宋体"/>
        <family val="3"/>
        <charset val="134"/>
      </rPr>
      <t>橡塑管壳</t>
    </r>
    <phoneticPr fontId="12" type="noConversion"/>
  </si>
  <si>
    <t>风管送风式空调机</t>
    <phoneticPr fontId="5" type="noConversion"/>
  </si>
  <si>
    <t>1.名称：内机用卧式暗装风机盘管
2.型号：FP-04功率：50W 静音风机盘管 三排，1匹</t>
    <phoneticPr fontId="12" type="noConversion"/>
  </si>
  <si>
    <t>面积：1.25m2</t>
    <phoneticPr fontId="5" type="noConversion"/>
  </si>
  <si>
    <t>安装窗玻璃</t>
    <phoneticPr fontId="5" type="noConversion"/>
  </si>
  <si>
    <t>穿孔50cm</t>
    <phoneticPr fontId="5" type="noConversion"/>
  </si>
  <si>
    <t>m2</t>
    <phoneticPr fontId="5" type="noConversion"/>
  </si>
  <si>
    <t>PVC-U排水管De25及三通</t>
    <phoneticPr fontId="12" type="noConversion"/>
  </si>
  <si>
    <t>m</t>
    <phoneticPr fontId="5" type="noConversion"/>
  </si>
  <si>
    <t>1.PVC-U排水管_x000D_
2.安装部位:室内_x000D_
3.型号规格:De50
4.连接方式:粘接_x000D_
5.压力试验及吹洗设计要求:灌水试验_x000D_
6.含管箍、管堵、套管；
7.移动原洗手间地漏排水管到墙，含两个弯头</t>
    <phoneticPr fontId="12" type="noConversion"/>
  </si>
  <si>
    <t>墙壁打孔</t>
    <phoneticPr fontId="5" type="noConversion"/>
  </si>
  <si>
    <t>个</t>
    <phoneticPr fontId="5" type="noConversion"/>
  </si>
  <si>
    <t>天花打孔</t>
    <phoneticPr fontId="5" type="noConversion"/>
  </si>
  <si>
    <t>楼板打孔</t>
    <phoneticPr fontId="5" type="noConversion"/>
  </si>
  <si>
    <t>直径50mm</t>
    <phoneticPr fontId="5" type="noConversion"/>
  </si>
  <si>
    <t>直径50mm</t>
    <phoneticPr fontId="5" type="noConversion"/>
  </si>
  <si>
    <t>PVC-U排水管De50</t>
    <phoneticPr fontId="5" type="noConversion"/>
  </si>
  <si>
    <t>PVC-U排水管De50弯头</t>
    <phoneticPr fontId="5" type="noConversion"/>
  </si>
  <si>
    <t>个</t>
    <phoneticPr fontId="5" type="noConversion"/>
  </si>
  <si>
    <t>1.填充密度为100kg/m3；
2.含制作与安装</t>
    <phoneticPr fontId="11" type="noConversion"/>
  </si>
  <si>
    <t>100mm岩棉板</t>
    <phoneticPr fontId="12" type="noConversion"/>
  </si>
  <si>
    <t>预制双层电测室箱</t>
    <phoneticPr fontId="12" type="noConversion"/>
  </si>
  <si>
    <t>1.箱净尺寸：3m*2m，保证箱体内小于25分贝，含制作和安装；箱内安装紫铜网板，达到电磁屏蔽的目的；
2.电声音测听室整体采用双悬浮、中空、螺旋消音技术安装、达到整体隔掁。</t>
    <phoneticPr fontId="12" type="noConversion"/>
  </si>
  <si>
    <t>工程</t>
  </si>
  <si>
    <t>(单位盖章)</t>
  </si>
  <si>
    <t>造价咨询人：</t>
  </si>
  <si>
    <t>年   月   日</t>
  </si>
  <si>
    <t>封-2</t>
  </si>
  <si>
    <t>工程名称：体检中心隔音测听室改造工程</t>
    <phoneticPr fontId="11" type="noConversion"/>
  </si>
  <si>
    <t>体检中心隔音测听室改造工程投标报价</t>
    <phoneticPr fontId="11" type="noConversion"/>
  </si>
  <si>
    <t>体检中心隔音测听室改造</t>
    <phoneticPr fontId="5" type="noConversion"/>
  </si>
  <si>
    <t>投 标 报 价</t>
    <phoneticPr fontId="5" type="noConversion"/>
  </si>
  <si>
    <t>投  标  人：</t>
    <phoneticPr fontId="5" type="noConversion"/>
  </si>
  <si>
    <t>扉-2</t>
  </si>
  <si>
    <t xml:space="preserve">复 核 时 间：  </t>
  </si>
  <si>
    <t xml:space="preserve">编 制 时 间：  </t>
  </si>
  <si>
    <t>(造价工程师签字盖专用章)</t>
  </si>
  <si>
    <t>(造价人员签字盖专用章)</t>
  </si>
  <si>
    <t>复  核  人：</t>
  </si>
  <si>
    <t>编  制  人：</t>
  </si>
  <si>
    <t>(签字或盖章)</t>
  </si>
  <si>
    <t>法定代表人  
  或其授权人：</t>
  </si>
  <si>
    <t>法定代表人  
或其授权人：</t>
  </si>
  <si>
    <t>(单位资质专用章)</t>
  </si>
  <si>
    <t>（单位盖章）</t>
  </si>
  <si>
    <t>（大写）：</t>
  </si>
  <si>
    <t>（小写）：</t>
  </si>
  <si>
    <t xml:space="preserve">招标控制价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</si>
</sst>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3" formatCode="\$#,##0_);\(\$#,##0\)"/>
    <numFmt numFmtId="176" formatCode="0.00_);[Red]\(0.00\)"/>
    <numFmt numFmtId="177" formatCode="0.000_);[Red]\(0.000\)"/>
  </numFmts>
  <fonts count="22">
    <font>
      <sz val="9"/>
      <color theme="1"/>
      <name val="??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??"/>
      <family val="3"/>
      <charset val="134"/>
      <scheme val="minor"/>
    </font>
    <font>
      <sz val="9"/>
      <name val="宋体"/>
      <family val="3"/>
      <charset val="134"/>
    </font>
    <font>
      <vertAlign val="superscript"/>
      <sz val="12"/>
      <name val="宋体"/>
      <family val="3"/>
      <charset val="134"/>
    </font>
    <font>
      <sz val="10"/>
      <name val="新宋体"/>
      <family val="3"/>
      <charset val="134"/>
    </font>
    <font>
      <sz val="9"/>
      <color theme="1"/>
      <name val="??"/>
      <family val="2"/>
      <charset val="134"/>
      <scheme val="minor"/>
    </font>
    <font>
      <b/>
      <sz val="18"/>
      <name val="宋体"/>
      <family val="3"/>
      <charset val="134"/>
    </font>
    <font>
      <b/>
      <sz val="2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8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</cellStyleXfs>
  <cellXfs count="124">
    <xf numFmtId="0" fontId="0" fillId="0" borderId="0" xfId="0" applyAlignment="1"/>
    <xf numFmtId="0" fontId="3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23" fontId="9" fillId="4" borderId="9" xfId="2" applyNumberFormat="1" applyFont="1" applyFill="1" applyBorder="1" applyAlignment="1" applyProtection="1">
      <alignment horizontal="left" vertical="center" wrapText="1"/>
    </xf>
    <xf numFmtId="23" fontId="9" fillId="4" borderId="9" xfId="2" applyNumberFormat="1" applyFont="1" applyFill="1" applyBorder="1" applyAlignment="1" applyProtection="1">
      <alignment horizontal="center" vertical="center" wrapText="1"/>
    </xf>
    <xf numFmtId="176" fontId="2" fillId="2" borderId="1" xfId="1" applyNumberFormat="1" applyFont="1" applyFill="1" applyBorder="1" applyAlignment="1">
      <alignment horizontal="right" vertical="center" wrapText="1"/>
    </xf>
    <xf numFmtId="176" fontId="2" fillId="2" borderId="2" xfId="1" applyNumberFormat="1" applyFont="1" applyFill="1" applyBorder="1" applyAlignment="1">
      <alignment horizontal="right" vertical="center" wrapText="1"/>
    </xf>
    <xf numFmtId="176" fontId="2" fillId="2" borderId="9" xfId="1" applyNumberFormat="1" applyFont="1" applyFill="1" applyBorder="1" applyAlignment="1">
      <alignment horizontal="right" vertical="center" wrapText="1"/>
    </xf>
    <xf numFmtId="176" fontId="2" fillId="2" borderId="10" xfId="1" applyNumberFormat="1" applyFont="1" applyFill="1" applyBorder="1" applyAlignment="1">
      <alignment horizontal="right" vertical="center" wrapText="1"/>
    </xf>
    <xf numFmtId="0" fontId="2" fillId="2" borderId="12" xfId="1" applyFont="1" applyFill="1" applyBorder="1" applyAlignment="1">
      <alignment horizontal="center" vertical="center" wrapText="1"/>
    </xf>
    <xf numFmtId="176" fontId="9" fillId="3" borderId="13" xfId="0" applyNumberFormat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>
      <alignment horizontal="left" vertical="center" wrapText="1"/>
    </xf>
    <xf numFmtId="176" fontId="9" fillId="3" borderId="9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Alignment="1"/>
    <xf numFmtId="0" fontId="2" fillId="2" borderId="11" xfId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 applyProtection="1">
      <alignment horizontal="right" vertical="center" shrinkToFit="1"/>
    </xf>
    <xf numFmtId="0" fontId="2" fillId="2" borderId="6" xfId="1" applyFont="1" applyFill="1" applyBorder="1" applyAlignment="1">
      <alignment horizontal="center" vertical="center" wrapText="1"/>
    </xf>
    <xf numFmtId="176" fontId="2" fillId="2" borderId="12" xfId="1" applyNumberFormat="1" applyFont="1" applyFill="1" applyBorder="1" applyAlignment="1">
      <alignment horizontal="center" vertical="center" wrapText="1"/>
    </xf>
    <xf numFmtId="176" fontId="3" fillId="2" borderId="9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176" fontId="2" fillId="2" borderId="9" xfId="1" applyNumberFormat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176" fontId="3" fillId="2" borderId="9" xfId="1" applyNumberFormat="1" applyFont="1" applyFill="1" applyBorder="1" applyAlignment="1">
      <alignment horizontal="right" vertical="center" wrapText="1"/>
    </xf>
    <xf numFmtId="176" fontId="9" fillId="3" borderId="0" xfId="0" applyNumberFormat="1" applyFont="1" applyFill="1" applyBorder="1" applyAlignment="1" applyProtection="1">
      <alignment horizontal="center" vertical="center" wrapText="1"/>
    </xf>
    <xf numFmtId="176" fontId="9" fillId="3" borderId="18" xfId="0" applyNumberFormat="1" applyFont="1" applyFill="1" applyBorder="1" applyAlignment="1" applyProtection="1">
      <alignment horizontal="center" vertical="center" wrapText="1"/>
    </xf>
    <xf numFmtId="176" fontId="3" fillId="2" borderId="10" xfId="1" applyNumberFormat="1" applyFont="1" applyFill="1" applyBorder="1" applyAlignment="1">
      <alignment horizontal="right" vertical="center" wrapText="1"/>
    </xf>
    <xf numFmtId="176" fontId="9" fillId="3" borderId="19" xfId="0" applyNumberFormat="1" applyFont="1" applyFill="1" applyBorder="1" applyAlignment="1" applyProtection="1">
      <alignment horizontal="center" vertical="center" wrapText="1"/>
    </xf>
    <xf numFmtId="23" fontId="10" fillId="4" borderId="9" xfId="2" applyNumberFormat="1" applyFont="1" applyFill="1" applyBorder="1" applyAlignment="1" applyProtection="1">
      <alignment horizontal="left" vertical="center" wrapText="1"/>
    </xf>
    <xf numFmtId="2" fontId="10" fillId="4" borderId="9" xfId="0" applyNumberFormat="1" applyFont="1" applyFill="1" applyBorder="1" applyAlignment="1" applyProtection="1">
      <alignment horizontal="right" vertical="center" shrinkToFit="1"/>
    </xf>
    <xf numFmtId="176" fontId="9" fillId="3" borderId="9" xfId="0" applyNumberFormat="1" applyFont="1" applyFill="1" applyBorder="1" applyAlignment="1" applyProtection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left" vertical="center" wrapText="1"/>
    </xf>
    <xf numFmtId="176" fontId="2" fillId="0" borderId="9" xfId="0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23" fontId="9" fillId="4" borderId="9" xfId="3" applyNumberFormat="1" applyFont="1" applyFill="1" applyBorder="1" applyAlignment="1" applyProtection="1">
      <alignment horizontal="left" vertical="center" wrapText="1"/>
    </xf>
    <xf numFmtId="23" fontId="9" fillId="4" borderId="9" xfId="3" applyNumberFormat="1" applyFont="1" applyFill="1" applyBorder="1" applyAlignment="1" applyProtection="1">
      <alignment horizontal="center" vertical="center" wrapText="1"/>
    </xf>
    <xf numFmtId="0" fontId="9" fillId="0" borderId="0" xfId="2" applyFont="1"/>
    <xf numFmtId="0" fontId="9" fillId="0" borderId="0" xfId="3" applyFont="1"/>
    <xf numFmtId="0" fontId="2" fillId="2" borderId="10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23" fontId="9" fillId="4" borderId="12" xfId="3" applyNumberFormat="1" applyFont="1" applyFill="1" applyBorder="1" applyAlignment="1" applyProtection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23" fontId="9" fillId="4" borderId="12" xfId="3" applyNumberFormat="1" applyFont="1" applyFill="1" applyBorder="1" applyAlignment="1" applyProtection="1">
      <alignment horizontal="center" vertical="center" wrapText="1"/>
    </xf>
    <xf numFmtId="176" fontId="2" fillId="2" borderId="17" xfId="1" applyNumberFormat="1" applyFont="1" applyFill="1" applyBorder="1" applyAlignment="1">
      <alignment horizontal="center" vertical="center" wrapText="1"/>
    </xf>
    <xf numFmtId="176" fontId="2" fillId="2" borderId="0" xfId="1" applyNumberFormat="1" applyFont="1" applyFill="1" applyBorder="1" applyAlignment="1">
      <alignment horizontal="center" vertical="center" wrapText="1"/>
    </xf>
    <xf numFmtId="176" fontId="9" fillId="4" borderId="9" xfId="3" applyNumberFormat="1" applyFont="1" applyFill="1" applyBorder="1" applyAlignment="1" applyProtection="1">
      <alignment horizontal="right" vertical="center" shrinkToFit="1"/>
    </xf>
    <xf numFmtId="176" fontId="9" fillId="4" borderId="9" xfId="2" applyNumberFormat="1" applyFont="1" applyFill="1" applyBorder="1" applyAlignment="1" applyProtection="1">
      <alignment horizontal="right" vertical="center" shrinkToFit="1"/>
    </xf>
    <xf numFmtId="176" fontId="3" fillId="2" borderId="14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wrapText="1"/>
    </xf>
    <xf numFmtId="176" fontId="2" fillId="2" borderId="14" xfId="1" applyNumberFormat="1" applyFont="1" applyFill="1" applyBorder="1" applyAlignment="1">
      <alignment horizontal="right" vertical="center" wrapText="1"/>
    </xf>
    <xf numFmtId="0" fontId="9" fillId="3" borderId="9" xfId="0" applyNumberFormat="1" applyFont="1" applyFill="1" applyBorder="1" applyAlignment="1" applyProtection="1">
      <alignment vertical="center" wrapText="1"/>
    </xf>
    <xf numFmtId="177" fontId="9" fillId="3" borderId="9" xfId="0" applyNumberFormat="1" applyFont="1" applyFill="1" applyBorder="1" applyAlignment="1" applyProtection="1">
      <alignment horizontal="right" vertical="center" wrapText="1"/>
    </xf>
    <xf numFmtId="0" fontId="0" fillId="0" borderId="0" xfId="0">
      <alignment vertical="center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176" fontId="10" fillId="3" borderId="9" xfId="0" applyNumberFormat="1" applyFont="1" applyFill="1" applyBorder="1" applyAlignment="1" applyProtection="1">
      <alignment horizontal="right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23" fontId="9" fillId="4" borderId="9" xfId="4" applyNumberFormat="1" applyFont="1" applyFill="1" applyBorder="1" applyAlignment="1" applyProtection="1">
      <alignment horizontal="left" vertical="center" wrapText="1"/>
    </xf>
    <xf numFmtId="23" fontId="9" fillId="4" borderId="9" xfId="4" applyNumberFormat="1" applyFont="1" applyFill="1" applyBorder="1" applyAlignment="1" applyProtection="1">
      <alignment horizontal="center" vertical="center" wrapText="1"/>
    </xf>
    <xf numFmtId="2" fontId="9" fillId="4" borderId="9" xfId="4" applyNumberFormat="1" applyFont="1" applyFill="1" applyBorder="1" applyAlignment="1" applyProtection="1">
      <alignment horizontal="right" vertical="center" shrinkToFi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center" vertical="center" wrapText="1"/>
    </xf>
    <xf numFmtId="23" fontId="9" fillId="4" borderId="12" xfId="4" applyNumberFormat="1" applyFont="1" applyFill="1" applyBorder="1" applyAlignment="1" applyProtection="1">
      <alignment horizontal="left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6" fillId="2" borderId="8" xfId="1" applyFont="1" applyFill="1" applyBorder="1" applyAlignment="1">
      <alignment horizontal="left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0" fontId="15" fillId="0" borderId="0" xfId="5"/>
    <xf numFmtId="0" fontId="12" fillId="2" borderId="0" xfId="6" applyFont="1" applyFill="1" applyAlignment="1">
      <alignment horizontal="right" vertical="center" wrapText="1"/>
    </xf>
    <xf numFmtId="0" fontId="12" fillId="2" borderId="0" xfId="6" applyFont="1" applyFill="1" applyAlignment="1">
      <alignment horizontal="center" vertical="center" wrapText="1"/>
    </xf>
    <xf numFmtId="0" fontId="12" fillId="2" borderId="0" xfId="6" applyFont="1" applyFill="1" applyAlignment="1">
      <alignment horizontal="left" vertical="center" wrapText="1"/>
    </xf>
    <xf numFmtId="0" fontId="12" fillId="2" borderId="0" xfId="6" applyFont="1" applyFill="1" applyAlignment="1">
      <alignment horizontal="right" vertical="top" wrapText="1"/>
    </xf>
    <xf numFmtId="0" fontId="18" fillId="2" borderId="0" xfId="6" applyFont="1" applyFill="1" applyAlignment="1">
      <alignment horizontal="left" wrapText="1"/>
    </xf>
    <xf numFmtId="0" fontId="6" fillId="2" borderId="0" xfId="6" applyFont="1" applyFill="1" applyAlignment="1">
      <alignment vertical="center" wrapText="1"/>
    </xf>
    <xf numFmtId="0" fontId="6" fillId="2" borderId="0" xfId="6" applyFont="1" applyFill="1" applyAlignment="1">
      <alignment horizontal="left" wrapText="1"/>
    </xf>
    <xf numFmtId="0" fontId="6" fillId="2" borderId="0" xfId="6" applyFont="1" applyFill="1" applyAlignment="1">
      <alignment horizontal="left" wrapText="1"/>
    </xf>
    <xf numFmtId="0" fontId="18" fillId="2" borderId="0" xfId="6" applyFont="1" applyFill="1" applyAlignment="1">
      <alignment horizontal="center" wrapText="1"/>
    </xf>
    <xf numFmtId="0" fontId="2" fillId="2" borderId="22" xfId="6" applyFont="1" applyFill="1" applyBorder="1" applyAlignment="1">
      <alignment horizontal="center" vertical="top" wrapText="1"/>
    </xf>
    <xf numFmtId="0" fontId="19" fillId="2" borderId="21" xfId="6" applyFont="1" applyFill="1" applyBorder="1" applyAlignment="1">
      <alignment horizontal="center" wrapText="1"/>
    </xf>
    <xf numFmtId="0" fontId="18" fillId="2" borderId="0" xfId="6" applyFont="1" applyFill="1" applyAlignment="1">
      <alignment horizontal="right" wrapText="1"/>
    </xf>
    <xf numFmtId="0" fontId="17" fillId="2" borderId="0" xfId="6" applyFont="1" applyFill="1" applyAlignment="1">
      <alignment horizontal="center" wrapText="1"/>
    </xf>
    <xf numFmtId="0" fontId="16" fillId="2" borderId="0" xfId="6" applyFont="1" applyFill="1" applyAlignment="1">
      <alignment horizontal="left" wrapText="1"/>
    </xf>
    <xf numFmtId="0" fontId="16" fillId="2" borderId="21" xfId="6" applyFont="1" applyFill="1" applyBorder="1" applyAlignment="1">
      <alignment horizontal="center" wrapText="1"/>
    </xf>
    <xf numFmtId="0" fontId="12" fillId="2" borderId="0" xfId="6" applyFont="1" applyFill="1" applyAlignment="1">
      <alignment horizontal="left" vertical="center" wrapText="1"/>
    </xf>
    <xf numFmtId="0" fontId="6" fillId="2" borderId="21" xfId="6" applyFont="1" applyFill="1" applyBorder="1" applyAlignment="1">
      <alignment horizontal="center" wrapText="1"/>
    </xf>
    <xf numFmtId="0" fontId="20" fillId="2" borderId="0" xfId="6" applyFont="1" applyFill="1" applyAlignment="1">
      <alignment horizontal="right" wrapText="1"/>
    </xf>
    <xf numFmtId="0" fontId="20" fillId="2" borderId="0" xfId="6" applyFont="1" applyFill="1" applyAlignment="1">
      <alignment horizontal="left" wrapText="1"/>
    </xf>
    <xf numFmtId="0" fontId="12" fillId="2" borderId="22" xfId="6" applyFont="1" applyFill="1" applyBorder="1" applyAlignment="1">
      <alignment horizontal="center" vertical="top" wrapText="1"/>
    </xf>
    <xf numFmtId="0" fontId="12" fillId="2" borderId="0" xfId="6" applyFont="1" applyFill="1" applyAlignment="1">
      <alignment horizontal="right" vertical="top" wrapText="1"/>
    </xf>
    <xf numFmtId="0" fontId="20" fillId="2" borderId="0" xfId="6" applyFont="1" applyFill="1" applyAlignment="1">
      <alignment horizontal="right" wrapText="1"/>
    </xf>
    <xf numFmtId="0" fontId="2" fillId="2" borderId="0" xfId="6" applyFont="1" applyFill="1" applyAlignment="1">
      <alignment horizontal="center" wrapText="1"/>
    </xf>
    <xf numFmtId="0" fontId="2" fillId="2" borderId="0" xfId="6" applyFont="1" applyFill="1" applyAlignment="1">
      <alignment horizontal="center" vertical="top" wrapText="1"/>
    </xf>
    <xf numFmtId="0" fontId="20" fillId="2" borderId="0" xfId="6" applyFont="1" applyFill="1" applyAlignment="1">
      <alignment horizontal="right" vertical="center" wrapText="1"/>
    </xf>
    <xf numFmtId="0" fontId="2" fillId="2" borderId="22" xfId="6" applyFont="1" applyFill="1" applyBorder="1" applyAlignment="1">
      <alignment horizontal="center" vertical="center" wrapText="1"/>
    </xf>
    <xf numFmtId="0" fontId="2" fillId="2" borderId="22" xfId="6" applyFont="1" applyFill="1" applyBorder="1" applyAlignment="1">
      <alignment horizontal="center" vertical="center" wrapText="1"/>
    </xf>
    <xf numFmtId="0" fontId="6" fillId="2" borderId="22" xfId="6" applyFont="1" applyFill="1" applyBorder="1" applyAlignment="1">
      <alignment horizontal="left" wrapText="1"/>
    </xf>
    <xf numFmtId="0" fontId="6" fillId="2" borderId="23" xfId="6" applyFont="1" applyFill="1" applyBorder="1" applyAlignment="1">
      <alignment horizontal="center" wrapText="1"/>
    </xf>
    <xf numFmtId="0" fontId="21" fillId="2" borderId="0" xfId="6" applyFont="1" applyFill="1" applyAlignment="1">
      <alignment horizontal="right" wrapText="1"/>
    </xf>
    <xf numFmtId="0" fontId="17" fillId="2" borderId="0" xfId="6" applyFont="1" applyFill="1" applyAlignment="1">
      <alignment horizontal="center" vertical="center" wrapText="1"/>
    </xf>
  </cellXfs>
  <cellStyles count="7">
    <cellStyle name="Normal" xfId="1"/>
    <cellStyle name="Normal 2" xfId="6"/>
    <cellStyle name="常规" xfId="0" builtinId="0"/>
    <cellStyle name="常规 2" xfId="5"/>
    <cellStyle name="常规_湛江中心人民医院核医学科防护装饰工程-电气工程(单位工程)" xfId="2"/>
    <cellStyle name="常规_湛江中心人民医院核医学科防护装饰工程-给排水工程(单位工程)" xfId="4"/>
    <cellStyle name="常规_湛江中心人民医院核医学科防护装饰工程-暖通工程(单位工程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F8" sqref="F8:G8"/>
    </sheetView>
  </sheetViews>
  <sheetFormatPr defaultColWidth="9" defaultRowHeight="11.25"/>
  <cols>
    <col min="1" max="1" width="17.5" style="92" customWidth="1"/>
    <col min="2" max="2" width="2.5" style="92" customWidth="1"/>
    <col min="3" max="3" width="21.6640625" style="92" customWidth="1"/>
    <col min="4" max="4" width="10.83203125" style="92" customWidth="1"/>
    <col min="5" max="5" width="33.33203125" style="92" customWidth="1"/>
    <col min="6" max="6" width="2.6640625" style="92" customWidth="1"/>
    <col min="7" max="7" width="27.1640625" style="92" customWidth="1"/>
    <col min="8" max="16384" width="9" style="92"/>
  </cols>
  <sheetData>
    <row r="1" spans="1:7" ht="127.5" customHeight="1">
      <c r="A1" s="95"/>
      <c r="B1" s="95"/>
      <c r="C1" s="107" t="s">
        <v>123</v>
      </c>
      <c r="D1" s="107"/>
      <c r="E1" s="107"/>
      <c r="F1" s="107"/>
      <c r="G1" s="106" t="s">
        <v>116</v>
      </c>
    </row>
    <row r="2" spans="1:7" ht="60" customHeight="1">
      <c r="A2" s="105" t="s">
        <v>124</v>
      </c>
      <c r="B2" s="105"/>
      <c r="C2" s="105"/>
      <c r="D2" s="105"/>
      <c r="E2" s="105"/>
      <c r="F2" s="105"/>
      <c r="G2" s="105"/>
    </row>
    <row r="3" spans="1:7" ht="237" customHeight="1">
      <c r="A3" s="105"/>
      <c r="B3" s="105"/>
      <c r="C3" s="105"/>
      <c r="D3" s="105"/>
      <c r="E3" s="105"/>
      <c r="F3" s="105"/>
      <c r="G3" s="105"/>
    </row>
    <row r="4" spans="1:7" ht="60" customHeight="1">
      <c r="A4" s="99"/>
      <c r="B4" s="101" t="s">
        <v>125</v>
      </c>
      <c r="C4" s="101"/>
      <c r="D4" s="103"/>
      <c r="E4" s="103"/>
      <c r="F4" s="100"/>
      <c r="G4" s="100"/>
    </row>
    <row r="5" spans="1:7" ht="36" customHeight="1">
      <c r="A5" s="99"/>
      <c r="B5" s="104"/>
      <c r="C5" s="104"/>
      <c r="D5" s="102" t="s">
        <v>117</v>
      </c>
      <c r="E5" s="102"/>
      <c r="F5" s="100"/>
      <c r="G5" s="100"/>
    </row>
    <row r="6" spans="1:7" ht="60.75" customHeight="1">
      <c r="A6" s="99"/>
      <c r="B6" s="101" t="s">
        <v>118</v>
      </c>
      <c r="C6" s="101"/>
      <c r="D6" s="103"/>
      <c r="E6" s="103"/>
      <c r="F6" s="100"/>
      <c r="G6" s="100"/>
    </row>
    <row r="7" spans="1:7" ht="36" customHeight="1">
      <c r="A7" s="99"/>
      <c r="B7" s="94"/>
      <c r="C7" s="94"/>
      <c r="D7" s="102" t="s">
        <v>117</v>
      </c>
      <c r="E7" s="102"/>
      <c r="F7" s="94"/>
      <c r="G7" s="94"/>
    </row>
    <row r="8" spans="1:7" ht="69.75" customHeight="1">
      <c r="A8" s="99"/>
      <c r="B8" s="98"/>
      <c r="C8" s="98"/>
      <c r="D8" s="101" t="s">
        <v>119</v>
      </c>
      <c r="E8" s="101"/>
      <c r="F8" s="100"/>
      <c r="G8" s="100"/>
    </row>
    <row r="9" spans="1:7" ht="21" customHeight="1">
      <c r="A9" s="99"/>
      <c r="B9" s="98"/>
      <c r="C9" s="98"/>
      <c r="D9" s="97"/>
      <c r="E9" s="97"/>
      <c r="F9" s="96"/>
      <c r="G9" s="96"/>
    </row>
    <row r="10" spans="1:7" ht="18" customHeight="1">
      <c r="A10" s="95"/>
      <c r="B10" s="95"/>
      <c r="C10" s="94"/>
      <c r="D10" s="94"/>
      <c r="E10" s="94"/>
      <c r="F10" s="94"/>
      <c r="G10" s="93" t="s">
        <v>120</v>
      </c>
    </row>
  </sheetData>
  <mergeCells count="23">
    <mergeCell ref="A1:B1"/>
    <mergeCell ref="C1:F1"/>
    <mergeCell ref="A2:G2"/>
    <mergeCell ref="A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9:C9"/>
    <mergeCell ref="F9:G9"/>
    <mergeCell ref="A10:B10"/>
    <mergeCell ref="C10:F10"/>
    <mergeCell ref="B7:C7"/>
    <mergeCell ref="D7:E7"/>
    <mergeCell ref="F7:G7"/>
    <mergeCell ref="B8:C8"/>
    <mergeCell ref="D8:E8"/>
    <mergeCell ref="F8:G8"/>
  </mergeCells>
  <phoneticPr fontId="5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opLeftCell="A4" workbookViewId="0">
      <selection activeCell="J8" sqref="J8"/>
    </sheetView>
  </sheetViews>
  <sheetFormatPr defaultColWidth="9" defaultRowHeight="11.25"/>
  <cols>
    <col min="1" max="1" width="20" style="92" customWidth="1"/>
    <col min="2" max="2" width="2.33203125" style="92" customWidth="1"/>
    <col min="3" max="3" width="15.33203125" style="92" customWidth="1"/>
    <col min="4" max="4" width="18" style="92" customWidth="1"/>
    <col min="5" max="5" width="24.33203125" style="92" customWidth="1"/>
    <col min="6" max="6" width="8.5" style="92" customWidth="1"/>
    <col min="7" max="7" width="27.1640625" style="92" customWidth="1"/>
    <col min="8" max="16384" width="9" style="92"/>
  </cols>
  <sheetData>
    <row r="1" spans="1:7" ht="69.75" customHeight="1">
      <c r="A1" s="108"/>
      <c r="B1" s="107" t="s">
        <v>123</v>
      </c>
      <c r="C1" s="107"/>
      <c r="D1" s="107"/>
      <c r="E1" s="107"/>
      <c r="F1" s="107"/>
      <c r="G1" s="106" t="s">
        <v>116</v>
      </c>
    </row>
    <row r="2" spans="1:7" ht="60" customHeight="1">
      <c r="A2" s="123" t="s">
        <v>124</v>
      </c>
      <c r="B2" s="123"/>
      <c r="C2" s="123"/>
      <c r="D2" s="123"/>
      <c r="E2" s="123"/>
      <c r="F2" s="123"/>
      <c r="G2" s="123"/>
    </row>
    <row r="3" spans="1:7" ht="37.5" customHeight="1">
      <c r="A3" s="111" t="s">
        <v>140</v>
      </c>
      <c r="B3" s="111"/>
      <c r="C3" s="122" t="s">
        <v>139</v>
      </c>
      <c r="D3" s="109"/>
      <c r="E3" s="109"/>
      <c r="F3" s="109"/>
      <c r="G3" s="109"/>
    </row>
    <row r="4" spans="1:7" ht="29.25" customHeight="1">
      <c r="A4" s="111"/>
      <c r="B4" s="111"/>
      <c r="C4" s="122" t="s">
        <v>138</v>
      </c>
      <c r="D4" s="121"/>
      <c r="E4" s="121"/>
      <c r="F4" s="121"/>
      <c r="G4" s="121"/>
    </row>
    <row r="5" spans="1:7" ht="24" customHeight="1">
      <c r="A5" s="100"/>
      <c r="B5" s="100"/>
      <c r="C5" s="99"/>
      <c r="D5" s="120"/>
      <c r="E5" s="119"/>
      <c r="F5" s="118"/>
      <c r="G5" s="118"/>
    </row>
    <row r="6" spans="1:7" ht="71.25" customHeight="1">
      <c r="A6" s="111" t="s">
        <v>125</v>
      </c>
      <c r="B6" s="111"/>
      <c r="C6" s="109"/>
      <c r="D6" s="109"/>
      <c r="E6" s="110" t="s">
        <v>118</v>
      </c>
      <c r="F6" s="109"/>
      <c r="G6" s="109"/>
    </row>
    <row r="7" spans="1:7" ht="29.25" customHeight="1">
      <c r="A7" s="117"/>
      <c r="B7" s="117"/>
      <c r="C7" s="102" t="s">
        <v>137</v>
      </c>
      <c r="D7" s="102"/>
      <c r="E7" s="115"/>
      <c r="F7" s="116" t="s">
        <v>136</v>
      </c>
      <c r="G7" s="116"/>
    </row>
    <row r="8" spans="1:7" ht="71.25" customHeight="1">
      <c r="A8" s="111" t="s">
        <v>135</v>
      </c>
      <c r="B8" s="111"/>
      <c r="C8" s="109"/>
      <c r="D8" s="109"/>
      <c r="E8" s="110" t="s">
        <v>134</v>
      </c>
      <c r="F8" s="109"/>
      <c r="G8" s="109"/>
    </row>
    <row r="9" spans="1:7" ht="29.25" customHeight="1">
      <c r="A9" s="111"/>
      <c r="B9" s="111"/>
      <c r="C9" s="102" t="s">
        <v>133</v>
      </c>
      <c r="D9" s="102"/>
      <c r="E9" s="115"/>
      <c r="F9" s="102" t="s">
        <v>133</v>
      </c>
      <c r="G9" s="102"/>
    </row>
    <row r="10" spans="1:7" ht="71.25" customHeight="1">
      <c r="A10" s="111" t="s">
        <v>132</v>
      </c>
      <c r="B10" s="111"/>
      <c r="C10" s="109"/>
      <c r="D10" s="109"/>
      <c r="E10" s="110" t="s">
        <v>131</v>
      </c>
      <c r="F10" s="109"/>
      <c r="G10" s="109"/>
    </row>
    <row r="11" spans="1:7" ht="29.25" customHeight="1">
      <c r="A11" s="114"/>
      <c r="B11" s="114"/>
      <c r="C11" s="102" t="s">
        <v>130</v>
      </c>
      <c r="D11" s="102"/>
      <c r="E11" s="113"/>
      <c r="F11" s="112" t="s">
        <v>129</v>
      </c>
      <c r="G11" s="112"/>
    </row>
    <row r="12" spans="1:7" ht="71.25" customHeight="1">
      <c r="A12" s="111" t="s">
        <v>128</v>
      </c>
      <c r="B12" s="111"/>
      <c r="C12" s="109"/>
      <c r="D12" s="109"/>
      <c r="E12" s="110" t="s">
        <v>127</v>
      </c>
      <c r="F12" s="109"/>
      <c r="G12" s="109"/>
    </row>
    <row r="13" spans="1:7" ht="18" customHeight="1">
      <c r="A13" s="108"/>
      <c r="B13" s="94"/>
      <c r="C13" s="94"/>
      <c r="D13" s="94"/>
      <c r="E13" s="94"/>
      <c r="F13" s="94"/>
      <c r="G13" s="93" t="s">
        <v>126</v>
      </c>
    </row>
  </sheetData>
  <mergeCells count="30">
    <mergeCell ref="D4:G4"/>
    <mergeCell ref="A5:B5"/>
    <mergeCell ref="F5:G5"/>
    <mergeCell ref="A6:B6"/>
    <mergeCell ref="C6:D6"/>
    <mergeCell ref="F6:G6"/>
    <mergeCell ref="B1:F1"/>
    <mergeCell ref="A2:G2"/>
    <mergeCell ref="A3:B3"/>
    <mergeCell ref="D3:G3"/>
    <mergeCell ref="A4:B4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B13:F13"/>
    <mergeCell ref="A11:B11"/>
    <mergeCell ref="C11:D11"/>
    <mergeCell ref="F11:G11"/>
    <mergeCell ref="A12:B12"/>
    <mergeCell ref="C12:D12"/>
    <mergeCell ref="F12:G12"/>
  </mergeCells>
  <phoneticPr fontId="5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67"/>
  <sheetViews>
    <sheetView tabSelected="1" zoomScale="115" zoomScaleNormal="115" workbookViewId="0">
      <selection activeCell="L16" sqref="L16"/>
    </sheetView>
  </sheetViews>
  <sheetFormatPr defaultColWidth="9" defaultRowHeight="11.25"/>
  <cols>
    <col min="1" max="1" width="7.33203125" customWidth="1"/>
    <col min="2" max="2" width="15.5" customWidth="1"/>
    <col min="3" max="3" width="39.1640625" customWidth="1"/>
    <col min="4" max="4" width="6" customWidth="1"/>
    <col min="5" max="5" width="10.83203125" customWidth="1"/>
    <col min="6" max="6" width="12.1640625" style="15" customWidth="1"/>
    <col min="7" max="7" width="14.5" style="15" customWidth="1"/>
  </cols>
  <sheetData>
    <row r="1" spans="1:7" ht="29.25" customHeight="1">
      <c r="A1" s="81" t="s">
        <v>122</v>
      </c>
      <c r="B1" s="81"/>
      <c r="C1" s="81"/>
      <c r="D1" s="81"/>
      <c r="E1" s="81"/>
      <c r="F1" s="81"/>
      <c r="G1" s="82"/>
    </row>
    <row r="2" spans="1:7" ht="14.25" customHeight="1" thickBot="1">
      <c r="A2" s="83" t="s">
        <v>121</v>
      </c>
      <c r="B2" s="83"/>
      <c r="C2" s="83"/>
      <c r="D2" s="83"/>
      <c r="E2" s="83"/>
      <c r="F2" s="83"/>
      <c r="G2" s="83"/>
    </row>
    <row r="3" spans="1:7" ht="18" customHeight="1">
      <c r="A3" s="84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/>
    </row>
    <row r="4" spans="1:7" ht="18" customHeight="1">
      <c r="A4" s="85"/>
      <c r="B4" s="88"/>
      <c r="C4" s="88"/>
      <c r="D4" s="88"/>
      <c r="E4" s="88"/>
      <c r="F4" s="90" t="s">
        <v>6</v>
      </c>
      <c r="G4" s="90" t="s">
        <v>7</v>
      </c>
    </row>
    <row r="5" spans="1:7" ht="18" customHeight="1">
      <c r="A5" s="86"/>
      <c r="B5" s="89"/>
      <c r="C5" s="89"/>
      <c r="D5" s="89"/>
      <c r="E5" s="89"/>
      <c r="F5" s="91"/>
      <c r="G5" s="91"/>
    </row>
    <row r="6" spans="1:7" ht="18" customHeight="1">
      <c r="A6" s="42">
        <v>1</v>
      </c>
      <c r="B6" s="4" t="s">
        <v>27</v>
      </c>
      <c r="C6" s="42"/>
      <c r="D6" s="42"/>
      <c r="E6" s="42"/>
      <c r="F6" s="22"/>
      <c r="G6" s="20">
        <f>SUM(G7:G14)</f>
        <v>6389.5732000000007</v>
      </c>
    </row>
    <row r="7" spans="1:7" ht="46.5" customHeight="1">
      <c r="A7" s="42">
        <v>1.1000000000000001</v>
      </c>
      <c r="B7" s="3" t="s">
        <v>28</v>
      </c>
      <c r="C7" s="3" t="s">
        <v>30</v>
      </c>
      <c r="D7" s="42" t="s">
        <v>29</v>
      </c>
      <c r="E7" s="22">
        <f>(7.4+2.1)*4.3*0.2</f>
        <v>8.17</v>
      </c>
      <c r="F7" s="22">
        <v>151.16</v>
      </c>
      <c r="G7" s="14">
        <f t="shared" ref="G7:G14" si="0">E7*F7</f>
        <v>1234.9772</v>
      </c>
    </row>
    <row r="8" spans="1:7" ht="24.75" customHeight="1">
      <c r="A8" s="42">
        <v>1.2</v>
      </c>
      <c r="B8" s="3" t="s">
        <v>31</v>
      </c>
      <c r="C8" s="3" t="s">
        <v>32</v>
      </c>
      <c r="D8" s="42" t="s">
        <v>33</v>
      </c>
      <c r="E8" s="22">
        <f>46.43</f>
        <v>46.43</v>
      </c>
      <c r="F8" s="22">
        <v>44.2</v>
      </c>
      <c r="G8" s="14">
        <f t="shared" si="0"/>
        <v>2052.2060000000001</v>
      </c>
    </row>
    <row r="9" spans="1:7" ht="24.75" customHeight="1">
      <c r="A9" s="42">
        <v>1.3</v>
      </c>
      <c r="B9" s="3" t="s">
        <v>35</v>
      </c>
      <c r="C9" s="3" t="s">
        <v>36</v>
      </c>
      <c r="D9" s="42" t="s">
        <v>33</v>
      </c>
      <c r="E9" s="22">
        <f>46.43-10.92</f>
        <v>35.51</v>
      </c>
      <c r="F9" s="22">
        <v>39</v>
      </c>
      <c r="G9" s="14">
        <f t="shared" si="0"/>
        <v>1384.8899999999999</v>
      </c>
    </row>
    <row r="10" spans="1:7" ht="24.75" customHeight="1">
      <c r="A10" s="42">
        <v>1.4</v>
      </c>
      <c r="B10" s="3" t="s">
        <v>63</v>
      </c>
      <c r="C10" s="3" t="s">
        <v>73</v>
      </c>
      <c r="D10" s="11" t="s">
        <v>64</v>
      </c>
      <c r="E10" s="19">
        <v>1</v>
      </c>
      <c r="F10" s="19">
        <v>1500</v>
      </c>
      <c r="G10" s="14">
        <f t="shared" si="0"/>
        <v>1500</v>
      </c>
    </row>
    <row r="11" spans="1:7" ht="24.75" customHeight="1">
      <c r="A11" s="70">
        <v>1.5</v>
      </c>
      <c r="B11" s="3" t="s">
        <v>92</v>
      </c>
      <c r="C11" s="3" t="s">
        <v>96</v>
      </c>
      <c r="D11" s="70" t="s">
        <v>33</v>
      </c>
      <c r="E11" s="19">
        <v>1.25</v>
      </c>
      <c r="F11" s="19">
        <v>50</v>
      </c>
      <c r="G11" s="14">
        <f t="shared" si="0"/>
        <v>62.5</v>
      </c>
    </row>
    <row r="12" spans="1:7" ht="24.75" customHeight="1">
      <c r="A12" s="78">
        <v>1.6</v>
      </c>
      <c r="B12" s="3" t="s">
        <v>103</v>
      </c>
      <c r="C12" s="3" t="s">
        <v>107</v>
      </c>
      <c r="D12" s="11" t="s">
        <v>104</v>
      </c>
      <c r="E12" s="19">
        <v>1</v>
      </c>
      <c r="F12" s="19">
        <v>50</v>
      </c>
      <c r="G12" s="14">
        <f t="shared" si="0"/>
        <v>50</v>
      </c>
    </row>
    <row r="13" spans="1:7" ht="24.75" customHeight="1">
      <c r="A13" s="78">
        <v>1.7</v>
      </c>
      <c r="B13" s="3" t="s">
        <v>105</v>
      </c>
      <c r="C13" s="3" t="s">
        <v>108</v>
      </c>
      <c r="D13" s="11" t="s">
        <v>104</v>
      </c>
      <c r="E13" s="19">
        <v>1</v>
      </c>
      <c r="F13" s="19">
        <v>30</v>
      </c>
      <c r="G13" s="14">
        <f t="shared" si="0"/>
        <v>30</v>
      </c>
    </row>
    <row r="14" spans="1:7" ht="24.75" customHeight="1">
      <c r="A14" s="78">
        <v>1.8</v>
      </c>
      <c r="B14" s="3" t="s">
        <v>106</v>
      </c>
      <c r="C14" s="3" t="s">
        <v>108</v>
      </c>
      <c r="D14" s="11" t="s">
        <v>104</v>
      </c>
      <c r="E14" s="19">
        <v>1</v>
      </c>
      <c r="F14" s="19">
        <v>75</v>
      </c>
      <c r="G14" s="14">
        <f t="shared" si="0"/>
        <v>75</v>
      </c>
    </row>
    <row r="15" spans="1:7" ht="18" customHeight="1">
      <c r="A15" s="42">
        <v>2</v>
      </c>
      <c r="B15" s="4" t="s">
        <v>16</v>
      </c>
      <c r="C15" s="42"/>
      <c r="D15" s="11"/>
      <c r="E15" s="19"/>
      <c r="F15" s="19"/>
      <c r="G15" s="20">
        <f>SUM(G16:G17)</f>
        <v>2602.3875000000003</v>
      </c>
    </row>
    <row r="16" spans="1:7" ht="57" customHeight="1">
      <c r="A16" s="21">
        <v>2.1</v>
      </c>
      <c r="B16" s="3" t="s">
        <v>34</v>
      </c>
      <c r="C16" s="3" t="s">
        <v>42</v>
      </c>
      <c r="D16" s="42" t="s">
        <v>33</v>
      </c>
      <c r="E16" s="22">
        <f>1.2*2.4</f>
        <v>2.88</v>
      </c>
      <c r="F16" s="22">
        <v>780</v>
      </c>
      <c r="G16" s="14">
        <f>E16*F16</f>
        <v>2246.4</v>
      </c>
    </row>
    <row r="17" spans="1:8" ht="57" customHeight="1">
      <c r="A17" s="71">
        <v>2.2000000000000002</v>
      </c>
      <c r="B17" s="3" t="s">
        <v>97</v>
      </c>
      <c r="C17" s="3" t="s">
        <v>98</v>
      </c>
      <c r="D17" s="71" t="s">
        <v>99</v>
      </c>
      <c r="E17" s="19">
        <v>1.25</v>
      </c>
      <c r="F17" s="22">
        <v>284.79000000000002</v>
      </c>
      <c r="G17" s="14">
        <f>E17*F17</f>
        <v>355.98750000000001</v>
      </c>
    </row>
    <row r="18" spans="1:8" ht="19.5" customHeight="1">
      <c r="A18" s="23">
        <v>3</v>
      </c>
      <c r="B18" s="76" t="s">
        <v>8</v>
      </c>
      <c r="C18" s="77"/>
      <c r="D18" s="42"/>
      <c r="E18" s="9" t="s">
        <v>26</v>
      </c>
      <c r="F18" s="9"/>
      <c r="G18" s="24">
        <f>G19</f>
        <v>41646.867000000006</v>
      </c>
    </row>
    <row r="19" spans="1:8" ht="59.25" customHeight="1">
      <c r="A19" s="43">
        <v>3.1</v>
      </c>
      <c r="B19" s="3" t="s">
        <v>113</v>
      </c>
      <c r="C19" s="13" t="s">
        <v>112</v>
      </c>
      <c r="D19" s="42" t="s">
        <v>33</v>
      </c>
      <c r="E19" s="52">
        <f>27.42*5</f>
        <v>137.10000000000002</v>
      </c>
      <c r="F19" s="25">
        <v>303.77</v>
      </c>
      <c r="G19" s="26">
        <f>E19*F19</f>
        <v>41646.867000000006</v>
      </c>
    </row>
    <row r="20" spans="1:8" ht="28.5" customHeight="1">
      <c r="A20" s="23">
        <v>4</v>
      </c>
      <c r="B20" s="4" t="s">
        <v>9</v>
      </c>
      <c r="C20" s="3"/>
      <c r="D20" s="42"/>
      <c r="E20" s="9" t="s">
        <v>47</v>
      </c>
      <c r="F20" s="9" t="s">
        <v>17</v>
      </c>
      <c r="G20" s="24">
        <f>G21</f>
        <v>5138.5599999999995</v>
      </c>
    </row>
    <row r="21" spans="1:8" ht="28.5" customHeight="1">
      <c r="A21" s="18">
        <v>3.1</v>
      </c>
      <c r="B21" s="3" t="s">
        <v>44</v>
      </c>
      <c r="C21" s="32" t="s">
        <v>18</v>
      </c>
      <c r="D21" s="42" t="s">
        <v>43</v>
      </c>
      <c r="E21" s="22">
        <f>2.8*7.4</f>
        <v>20.72</v>
      </c>
      <c r="F21" s="34">
        <v>248</v>
      </c>
      <c r="G21" s="10">
        <f>E21*F21</f>
        <v>5138.5599999999995</v>
      </c>
    </row>
    <row r="22" spans="1:8" ht="28.5" customHeight="1">
      <c r="A22" s="16">
        <v>5</v>
      </c>
      <c r="B22" s="4" t="s">
        <v>11</v>
      </c>
      <c r="C22" s="3"/>
      <c r="D22" s="42"/>
      <c r="E22" s="10"/>
      <c r="F22" s="10"/>
      <c r="G22" s="27">
        <f>G23+G24+G25</f>
        <v>7568.75</v>
      </c>
    </row>
    <row r="23" spans="1:8" ht="43.5" customHeight="1">
      <c r="A23" s="43">
        <v>5.0999999999999996</v>
      </c>
      <c r="B23" s="3" t="s">
        <v>45</v>
      </c>
      <c r="C23" s="33" t="s">
        <v>19</v>
      </c>
      <c r="D23" s="42" t="s">
        <v>33</v>
      </c>
      <c r="E23" s="22">
        <f>46.43</f>
        <v>46.43</v>
      </c>
      <c r="F23" s="12">
        <v>55</v>
      </c>
      <c r="G23" s="28">
        <f>E23*F23</f>
        <v>2553.65</v>
      </c>
    </row>
    <row r="24" spans="1:8" ht="28.5" customHeight="1">
      <c r="A24" s="44">
        <v>5.2</v>
      </c>
      <c r="B24" s="67" t="s">
        <v>46</v>
      </c>
      <c r="C24" s="33" t="s">
        <v>39</v>
      </c>
      <c r="D24" s="68" t="s">
        <v>10</v>
      </c>
      <c r="E24" s="22">
        <f>2.8*7.4</f>
        <v>20.72</v>
      </c>
      <c r="F24" s="14">
        <v>130</v>
      </c>
      <c r="G24" s="14">
        <f>E24*F24</f>
        <v>2693.6</v>
      </c>
    </row>
    <row r="25" spans="1:8" ht="28.5" customHeight="1">
      <c r="A25" s="65">
        <v>5.3</v>
      </c>
      <c r="B25" s="66" t="s">
        <v>84</v>
      </c>
      <c r="C25" s="33" t="s">
        <v>85</v>
      </c>
      <c r="D25" s="68" t="s">
        <v>10</v>
      </c>
      <c r="E25" s="22">
        <f>46.43</f>
        <v>46.43</v>
      </c>
      <c r="F25" s="14">
        <v>50</v>
      </c>
      <c r="G25" s="14">
        <f>E25*F25</f>
        <v>2321.5</v>
      </c>
    </row>
    <row r="26" spans="1:8" ht="23.25" customHeight="1">
      <c r="A26" s="43">
        <v>6</v>
      </c>
      <c r="B26" s="1" t="s">
        <v>12</v>
      </c>
      <c r="C26" s="41"/>
      <c r="D26" s="35"/>
      <c r="E26" s="10" t="s">
        <v>37</v>
      </c>
      <c r="F26" s="10"/>
      <c r="G26" s="27">
        <f>SUM(G27:G44)</f>
        <v>29030.534599999995</v>
      </c>
      <c r="H26" t="s">
        <v>81</v>
      </c>
    </row>
    <row r="27" spans="1:8" ht="28.5" customHeight="1">
      <c r="A27" s="43">
        <v>6.1</v>
      </c>
      <c r="B27" s="2" t="s">
        <v>58</v>
      </c>
      <c r="C27" s="2" t="s">
        <v>82</v>
      </c>
      <c r="D27" s="45" t="s">
        <v>10</v>
      </c>
      <c r="E27" s="22">
        <f>(0.3+0.3)*2*2*6</f>
        <v>14.399999999999999</v>
      </c>
      <c r="F27" s="7">
        <v>110</v>
      </c>
      <c r="G27" s="7">
        <f t="shared" ref="G27:G33" si="1">E27*F27</f>
        <v>1583.9999999999998</v>
      </c>
    </row>
    <row r="28" spans="1:8" ht="47.25" customHeight="1">
      <c r="A28" s="47">
        <v>6.2</v>
      </c>
      <c r="B28" s="50" t="s">
        <v>94</v>
      </c>
      <c r="C28" s="49" t="s">
        <v>95</v>
      </c>
      <c r="D28" s="51" t="s">
        <v>53</v>
      </c>
      <c r="E28" s="53">
        <v>2</v>
      </c>
      <c r="F28" s="8">
        <v>4560</v>
      </c>
      <c r="G28" s="8">
        <f t="shared" si="1"/>
        <v>9120</v>
      </c>
    </row>
    <row r="29" spans="1:8" ht="27" customHeight="1">
      <c r="A29" s="48">
        <v>6.3</v>
      </c>
      <c r="B29" s="3" t="s">
        <v>91</v>
      </c>
      <c r="C29" s="37" t="s">
        <v>75</v>
      </c>
      <c r="D29" s="38" t="s">
        <v>74</v>
      </c>
      <c r="E29" s="22">
        <v>1</v>
      </c>
      <c r="F29" s="9">
        <v>5344</v>
      </c>
      <c r="G29" s="9">
        <f t="shared" si="1"/>
        <v>5344</v>
      </c>
    </row>
    <row r="30" spans="1:8" ht="27" customHeight="1">
      <c r="A30" s="46">
        <v>6.4</v>
      </c>
      <c r="B30" s="37" t="s">
        <v>70</v>
      </c>
      <c r="C30" s="37" t="s">
        <v>71</v>
      </c>
      <c r="D30" s="38" t="s">
        <v>72</v>
      </c>
      <c r="E30" s="54">
        <v>3</v>
      </c>
      <c r="F30" s="17">
        <v>200</v>
      </c>
      <c r="G30" s="10">
        <f t="shared" si="1"/>
        <v>600</v>
      </c>
    </row>
    <row r="31" spans="1:8" ht="123.75" customHeight="1">
      <c r="A31" s="48">
        <v>6.5</v>
      </c>
      <c r="B31" s="3" t="s">
        <v>66</v>
      </c>
      <c r="C31" s="37" t="s">
        <v>69</v>
      </c>
      <c r="D31" s="38" t="s">
        <v>67</v>
      </c>
      <c r="E31" s="54">
        <f>(9.6+2.9+4.2+3+1)*4</f>
        <v>82.8</v>
      </c>
      <c r="F31" s="17">
        <v>30.86</v>
      </c>
      <c r="G31" s="7">
        <f t="shared" si="1"/>
        <v>2555.2080000000001</v>
      </c>
    </row>
    <row r="32" spans="1:8" ht="120" customHeight="1">
      <c r="A32" s="48">
        <v>6.6</v>
      </c>
      <c r="B32" s="3" t="s">
        <v>66</v>
      </c>
      <c r="C32" s="37" t="s">
        <v>83</v>
      </c>
      <c r="D32" s="38" t="s">
        <v>67</v>
      </c>
      <c r="E32" s="54">
        <f>(9.6+2.9+4.2+3+1)*2</f>
        <v>41.4</v>
      </c>
      <c r="F32" s="17">
        <v>32</v>
      </c>
      <c r="G32" s="7">
        <f t="shared" ref="G32" si="2">E32*F32</f>
        <v>1324.8</v>
      </c>
    </row>
    <row r="33" spans="1:240" ht="104.25" customHeight="1">
      <c r="A33" s="36">
        <v>6.7</v>
      </c>
      <c r="B33" s="37" t="s">
        <v>48</v>
      </c>
      <c r="C33" s="37" t="s">
        <v>49</v>
      </c>
      <c r="D33" s="38" t="s">
        <v>10</v>
      </c>
      <c r="E33" s="54">
        <f>(3+3)*(0.32+0.2)*2</f>
        <v>6.24</v>
      </c>
      <c r="F33" s="17">
        <v>178.53</v>
      </c>
      <c r="G33" s="7">
        <f t="shared" si="1"/>
        <v>1114.0272</v>
      </c>
      <c r="J33" t="s">
        <v>68</v>
      </c>
    </row>
    <row r="34" spans="1:240" s="39" customFormat="1" ht="59.25" customHeight="1">
      <c r="A34" s="36">
        <v>6.8</v>
      </c>
      <c r="B34" s="2" t="s">
        <v>50</v>
      </c>
      <c r="C34" s="5" t="s">
        <v>51</v>
      </c>
      <c r="D34" s="6" t="s">
        <v>52</v>
      </c>
      <c r="E34" s="55">
        <v>2</v>
      </c>
      <c r="F34" s="17">
        <v>189.21</v>
      </c>
      <c r="G34" s="7">
        <f t="shared" ref="G34:G40" si="3">E34*F34</f>
        <v>378.42</v>
      </c>
    </row>
    <row r="35" spans="1:240" s="40" customFormat="1" ht="48.75" customHeight="1">
      <c r="A35" s="36">
        <v>6.9</v>
      </c>
      <c r="B35" s="3" t="s">
        <v>54</v>
      </c>
      <c r="C35" s="37" t="s">
        <v>55</v>
      </c>
      <c r="D35" s="38" t="s">
        <v>41</v>
      </c>
      <c r="E35" s="54">
        <v>3</v>
      </c>
      <c r="F35" s="17">
        <v>840.07</v>
      </c>
      <c r="G35" s="9">
        <f t="shared" si="3"/>
        <v>2520.21</v>
      </c>
    </row>
    <row r="36" spans="1:240" s="40" customFormat="1" ht="52.5" customHeight="1">
      <c r="A36" s="36">
        <v>6.1</v>
      </c>
      <c r="B36" s="3" t="s">
        <v>62</v>
      </c>
      <c r="C36" s="37" t="s">
        <v>55</v>
      </c>
      <c r="D36" s="38" t="s">
        <v>41</v>
      </c>
      <c r="E36" s="54">
        <v>3</v>
      </c>
      <c r="F36" s="17">
        <v>840.07</v>
      </c>
      <c r="G36" s="9">
        <f t="shared" si="3"/>
        <v>2520.21</v>
      </c>
    </row>
    <row r="37" spans="1:240" s="62" customFormat="1" ht="93.75" customHeight="1">
      <c r="A37" s="63">
        <v>6.11</v>
      </c>
      <c r="B37" s="79" t="s">
        <v>100</v>
      </c>
      <c r="C37" s="79" t="s">
        <v>93</v>
      </c>
      <c r="D37" s="73" t="s">
        <v>15</v>
      </c>
      <c r="E37" s="74">
        <v>15</v>
      </c>
      <c r="F37" s="17">
        <v>28</v>
      </c>
      <c r="G37" s="9">
        <f t="shared" si="3"/>
        <v>420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</row>
    <row r="38" spans="1:240" s="62" customFormat="1" ht="93.75" customHeight="1">
      <c r="A38" s="36">
        <v>6.12</v>
      </c>
      <c r="B38" s="72" t="s">
        <v>109</v>
      </c>
      <c r="C38" s="72" t="s">
        <v>102</v>
      </c>
      <c r="D38" s="73" t="s">
        <v>101</v>
      </c>
      <c r="E38" s="74">
        <v>5</v>
      </c>
      <c r="F38" s="17">
        <v>48</v>
      </c>
      <c r="G38" s="9">
        <f t="shared" si="3"/>
        <v>240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</row>
    <row r="39" spans="1:240" s="62" customFormat="1" ht="93.75" customHeight="1">
      <c r="A39" s="36">
        <v>6.13</v>
      </c>
      <c r="B39" s="72" t="s">
        <v>110</v>
      </c>
      <c r="C39" s="72"/>
      <c r="D39" s="73" t="s">
        <v>111</v>
      </c>
      <c r="E39" s="74">
        <v>2</v>
      </c>
      <c r="F39" s="17">
        <v>80</v>
      </c>
      <c r="G39" s="9">
        <f t="shared" si="3"/>
        <v>160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</row>
    <row r="40" spans="1:240" s="40" customFormat="1" ht="31.5" customHeight="1">
      <c r="A40" s="36">
        <v>6.14</v>
      </c>
      <c r="B40" s="37" t="s">
        <v>56</v>
      </c>
      <c r="C40" s="37"/>
      <c r="D40" s="38" t="s">
        <v>57</v>
      </c>
      <c r="E40" s="54">
        <v>2</v>
      </c>
      <c r="F40" s="17">
        <v>130</v>
      </c>
      <c r="G40" s="9">
        <f t="shared" si="3"/>
        <v>260</v>
      </c>
    </row>
    <row r="41" spans="1:240" ht="44.25" customHeight="1">
      <c r="A41" s="36">
        <v>6.15</v>
      </c>
      <c r="B41" s="37" t="s">
        <v>87</v>
      </c>
      <c r="C41" s="37" t="s">
        <v>86</v>
      </c>
      <c r="D41" s="38" t="s">
        <v>10</v>
      </c>
      <c r="E41" s="54">
        <f>(0.025*0.025*3.14*(82.8+41.4))+6.24</f>
        <v>6.4837425</v>
      </c>
      <c r="F41" s="17">
        <v>80</v>
      </c>
      <c r="G41" s="9">
        <f>E41*F41</f>
        <v>518.69939999999997</v>
      </c>
    </row>
    <row r="42" spans="1:240" ht="27.75" customHeight="1">
      <c r="A42" s="36">
        <v>6.16</v>
      </c>
      <c r="B42" s="37" t="s">
        <v>59</v>
      </c>
      <c r="C42" s="37" t="s">
        <v>60</v>
      </c>
      <c r="D42" s="38" t="s">
        <v>24</v>
      </c>
      <c r="E42" s="54">
        <v>4</v>
      </c>
      <c r="F42" s="17">
        <v>80</v>
      </c>
      <c r="G42" s="9">
        <f>E42*F42</f>
        <v>320</v>
      </c>
    </row>
    <row r="43" spans="1:240" s="62" customFormat="1" ht="29.25" customHeight="1">
      <c r="A43" s="36">
        <v>6.17</v>
      </c>
      <c r="B43" s="3" t="s">
        <v>79</v>
      </c>
      <c r="C43" s="60"/>
      <c r="D43" s="48" t="s">
        <v>78</v>
      </c>
      <c r="E43" s="61">
        <v>1</v>
      </c>
      <c r="F43" s="31">
        <v>11.96</v>
      </c>
      <c r="G43" s="9">
        <f>E43*F43</f>
        <v>11.96</v>
      </c>
    </row>
    <row r="44" spans="1:240" s="62" customFormat="1" ht="29.25" customHeight="1">
      <c r="A44" s="36">
        <v>6.18</v>
      </c>
      <c r="B44" s="3" t="s">
        <v>80</v>
      </c>
      <c r="C44" s="60"/>
      <c r="D44" s="48" t="s">
        <v>78</v>
      </c>
      <c r="E44" s="61">
        <v>3</v>
      </c>
      <c r="F44" s="31">
        <v>13</v>
      </c>
      <c r="G44" s="9">
        <f>E44*F44</f>
        <v>39</v>
      </c>
    </row>
    <row r="45" spans="1:240" ht="20.25" customHeight="1">
      <c r="A45" s="47">
        <v>7</v>
      </c>
      <c r="B45" s="57" t="s">
        <v>13</v>
      </c>
      <c r="C45" s="13"/>
      <c r="D45" s="58"/>
      <c r="E45" s="59"/>
      <c r="F45" s="59"/>
      <c r="G45" s="56">
        <f>SUM(G46:G49)</f>
        <v>3145.502</v>
      </c>
    </row>
    <row r="46" spans="1:240" ht="56.25" customHeight="1">
      <c r="A46" s="48">
        <v>7.1</v>
      </c>
      <c r="B46" s="5" t="s">
        <v>20</v>
      </c>
      <c r="C46" s="5" t="s">
        <v>21</v>
      </c>
      <c r="D46" s="6" t="s">
        <v>15</v>
      </c>
      <c r="E46" s="55">
        <f>7.4+(2.6*3*3)+2*3</f>
        <v>36.800000000000004</v>
      </c>
      <c r="F46" s="17">
        <v>4.08</v>
      </c>
      <c r="G46" s="9">
        <f>E46*F46</f>
        <v>150.14400000000003</v>
      </c>
    </row>
    <row r="47" spans="1:240" ht="56.25" customHeight="1">
      <c r="A47" s="42">
        <v>7.2</v>
      </c>
      <c r="B47" s="5" t="s">
        <v>22</v>
      </c>
      <c r="C47" s="5" t="s">
        <v>23</v>
      </c>
      <c r="D47" s="6" t="s">
        <v>15</v>
      </c>
      <c r="E47" s="55">
        <f>(2.6*3*3)+2*3</f>
        <v>29.400000000000002</v>
      </c>
      <c r="F47" s="17">
        <v>69.569999999999993</v>
      </c>
      <c r="G47" s="9">
        <f>E47*F47</f>
        <v>2045.3579999999999</v>
      </c>
    </row>
    <row r="48" spans="1:240" ht="32.25" customHeight="1">
      <c r="A48" s="42">
        <v>7.3</v>
      </c>
      <c r="B48" s="5" t="s">
        <v>40</v>
      </c>
      <c r="C48" s="5" t="s">
        <v>61</v>
      </c>
      <c r="D48" s="6" t="s">
        <v>41</v>
      </c>
      <c r="E48" s="55">
        <v>9</v>
      </c>
      <c r="F48" s="17">
        <v>50</v>
      </c>
      <c r="G48" s="9">
        <f>E48*F48</f>
        <v>450</v>
      </c>
    </row>
    <row r="49" spans="1:7" s="62" customFormat="1" ht="29.25" customHeight="1">
      <c r="A49" s="63">
        <v>7.4</v>
      </c>
      <c r="B49" s="3" t="s">
        <v>77</v>
      </c>
      <c r="C49" s="60"/>
      <c r="D49" s="48" t="s">
        <v>78</v>
      </c>
      <c r="E49" s="61">
        <v>1</v>
      </c>
      <c r="F49" s="31">
        <v>500</v>
      </c>
      <c r="G49" s="9">
        <f t="shared" ref="G49" si="4">E49*F49</f>
        <v>500</v>
      </c>
    </row>
    <row r="50" spans="1:7" ht="27" customHeight="1">
      <c r="A50" s="42">
        <v>8</v>
      </c>
      <c r="B50" s="29" t="s">
        <v>38</v>
      </c>
      <c r="C50" s="5"/>
      <c r="D50" s="6"/>
      <c r="E50" s="55"/>
      <c r="F50" s="17"/>
      <c r="G50" s="30">
        <f>G51</f>
        <v>90000</v>
      </c>
    </row>
    <row r="51" spans="1:7" ht="68.25" customHeight="1">
      <c r="A51" s="42">
        <v>8.1</v>
      </c>
      <c r="B51" s="5" t="s">
        <v>114</v>
      </c>
      <c r="C51" s="5" t="s">
        <v>115</v>
      </c>
      <c r="D51" s="6" t="s">
        <v>24</v>
      </c>
      <c r="E51" s="55">
        <v>2</v>
      </c>
      <c r="F51" s="17">
        <v>45000</v>
      </c>
      <c r="G51" s="31">
        <f t="shared" ref="G51:G53" si="5">E51*F51</f>
        <v>90000</v>
      </c>
    </row>
    <row r="52" spans="1:7" ht="29.25" customHeight="1">
      <c r="A52" s="75">
        <v>9</v>
      </c>
      <c r="B52" s="29" t="s">
        <v>88</v>
      </c>
      <c r="C52" s="5"/>
      <c r="D52" s="6"/>
      <c r="E52" s="55"/>
      <c r="F52" s="17"/>
      <c r="G52" s="69">
        <f>G53</f>
        <v>5000</v>
      </c>
    </row>
    <row r="53" spans="1:7" ht="29.25" customHeight="1">
      <c r="A53" s="64">
        <v>9.1</v>
      </c>
      <c r="B53" s="5" t="s">
        <v>89</v>
      </c>
      <c r="C53" s="5"/>
      <c r="D53" s="6" t="s">
        <v>90</v>
      </c>
      <c r="E53" s="55">
        <v>1</v>
      </c>
      <c r="F53" s="17">
        <v>5000</v>
      </c>
      <c r="G53" s="31">
        <f t="shared" si="5"/>
        <v>5000</v>
      </c>
    </row>
    <row r="54" spans="1:7" ht="15.75" customHeight="1">
      <c r="A54" s="80" t="s">
        <v>76</v>
      </c>
      <c r="B54" s="80"/>
      <c r="C54" s="80"/>
      <c r="D54" s="80"/>
      <c r="E54" s="80"/>
      <c r="F54" s="80"/>
      <c r="G54" s="9">
        <f>G6+G15+G18+G20+G22+G26+G45+G50+G52</f>
        <v>190522.17430000001</v>
      </c>
    </row>
    <row r="55" spans="1:7" ht="28.5" customHeight="1">
      <c r="A55" s="80" t="s">
        <v>14</v>
      </c>
      <c r="B55" s="80"/>
      <c r="C55" s="80"/>
      <c r="D55" s="80"/>
      <c r="E55" s="80"/>
      <c r="F55" s="80"/>
      <c r="G55" s="9">
        <f>(G54)*0.09</f>
        <v>17146.995687000002</v>
      </c>
    </row>
    <row r="56" spans="1:7" ht="28.5" customHeight="1">
      <c r="A56" s="80" t="s">
        <v>25</v>
      </c>
      <c r="B56" s="80"/>
      <c r="C56" s="80"/>
      <c r="D56" s="80"/>
      <c r="E56" s="80"/>
      <c r="F56" s="80"/>
      <c r="G56" s="9">
        <f>G54+G55</f>
        <v>207669.169987</v>
      </c>
    </row>
    <row r="61" spans="1:7">
      <c r="F61" s="15" t="s">
        <v>65</v>
      </c>
    </row>
    <row r="67" spans="6:7">
      <c r="F67"/>
      <c r="G67"/>
    </row>
  </sheetData>
  <mergeCells count="13">
    <mergeCell ref="A54:F54"/>
    <mergeCell ref="A55:F55"/>
    <mergeCell ref="A56:F56"/>
    <mergeCell ref="A1:G1"/>
    <mergeCell ref="A2:G2"/>
    <mergeCell ref="A3:A5"/>
    <mergeCell ref="B3:B5"/>
    <mergeCell ref="C3:C5"/>
    <mergeCell ref="D3:D5"/>
    <mergeCell ref="E3:E5"/>
    <mergeCell ref="F3:G3"/>
    <mergeCell ref="F4:F5"/>
    <mergeCell ref="G4:G5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封-2 投保报价封面</vt:lpstr>
      <vt:lpstr>扉-2 投标报价扉页</vt:lpstr>
      <vt:lpstr>综合单价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2025-03-05T00:50:36Z</cp:lastPrinted>
  <dcterms:created xsi:type="dcterms:W3CDTF">2022-08-05T11:55:00Z</dcterms:created>
  <dcterms:modified xsi:type="dcterms:W3CDTF">2025-04-07T03:24:32Z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35F5D4CF41AF489FBB7EF77ADC395040</vt:lpwstr>
  </property>
  <property fmtid="{D5CDD505-2E9C-101B-9397-08002B2CF9AE}" pid="3" name="KSOProductBuildVer">
    <vt:lpwstr>2052-11.1.0.12302</vt:lpwstr>
  </property>
</Properties>
</file>